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5. Gestió Econòmica\"/>
    </mc:Choice>
  </mc:AlternateContent>
  <bookViews>
    <workbookView xWindow="0" yWindow="0" windowWidth="19200" windowHeight="11460"/>
  </bookViews>
  <sheets>
    <sheet name="Evolució de la liquidaci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F35" i="1"/>
  <c r="J33" i="1"/>
  <c r="I33" i="1"/>
  <c r="H33" i="1"/>
  <c r="G33" i="1"/>
  <c r="G35" i="1" s="1"/>
  <c r="F33" i="1"/>
  <c r="C33" i="1"/>
  <c r="B33" i="1"/>
  <c r="L32" i="1"/>
  <c r="L31" i="1"/>
  <c r="K31" i="1"/>
  <c r="J31" i="1"/>
  <c r="K30" i="1"/>
  <c r="J30" i="1"/>
  <c r="L29" i="1"/>
  <c r="K29" i="1"/>
  <c r="J29" i="1"/>
  <c r="L28" i="1"/>
  <c r="K28" i="1"/>
  <c r="J28" i="1"/>
  <c r="L27" i="1"/>
  <c r="K27" i="1"/>
  <c r="J27" i="1"/>
  <c r="L26" i="1"/>
  <c r="L33" i="1" s="1"/>
  <c r="K26" i="1"/>
  <c r="K33" i="1" s="1"/>
  <c r="J26" i="1"/>
  <c r="L25" i="1"/>
  <c r="K25" i="1"/>
  <c r="J25" i="1"/>
  <c r="G25" i="1"/>
  <c r="E25" i="1"/>
  <c r="E33" i="1" s="1"/>
  <c r="D25" i="1"/>
  <c r="D33" i="1" s="1"/>
  <c r="L24" i="1"/>
  <c r="K24" i="1"/>
  <c r="J24" i="1"/>
  <c r="L19" i="1"/>
  <c r="K19" i="1"/>
  <c r="H19" i="1"/>
  <c r="H35" i="1" s="1"/>
  <c r="H36" i="1" s="1"/>
  <c r="G19" i="1"/>
  <c r="F19" i="1"/>
  <c r="E19" i="1"/>
  <c r="D19" i="1"/>
  <c r="C19" i="1"/>
  <c r="L18" i="1"/>
  <c r="K18" i="1"/>
  <c r="J18" i="1"/>
  <c r="I18" i="1"/>
  <c r="I19" i="1" s="1"/>
  <c r="I35" i="1" s="1"/>
  <c r="L17" i="1"/>
  <c r="K17" i="1"/>
  <c r="J17" i="1"/>
  <c r="L15" i="1"/>
  <c r="K15" i="1"/>
  <c r="J15" i="1"/>
  <c r="L13" i="1"/>
  <c r="K13" i="1"/>
  <c r="J13" i="1"/>
  <c r="L12" i="1"/>
  <c r="K12" i="1"/>
  <c r="J12" i="1"/>
  <c r="L11" i="1"/>
  <c r="K11" i="1"/>
  <c r="J11" i="1"/>
  <c r="J19" i="1" s="1"/>
  <c r="I36" i="1" l="1"/>
  <c r="J36" i="1" s="1"/>
  <c r="K36" i="1" s="1"/>
  <c r="L36" i="1" s="1"/>
</calcChain>
</file>

<file path=xl/sharedStrings.xml><?xml version="1.0" encoding="utf-8"?>
<sst xmlns="http://schemas.openxmlformats.org/spreadsheetml/2006/main" count="77" uniqueCount="25">
  <si>
    <t>Evolució de la liquidació del pressupost</t>
  </si>
  <si>
    <r>
      <rPr>
        <b/>
        <sz val="10"/>
        <rFont val="Arial"/>
        <family val="2"/>
      </rPr>
      <t xml:space="preserve">Font: </t>
    </r>
    <r>
      <rPr>
        <sz val="10"/>
        <rFont val="Arial"/>
      </rPr>
      <t>Oficina d’Anàlisis Econòmiques</t>
    </r>
  </si>
  <si>
    <t>En Euros corrents (milions d'Euros).</t>
  </si>
  <si>
    <t>Ingressos (Drets Liquidats)</t>
  </si>
  <si>
    <t>Euros</t>
  </si>
  <si>
    <t>Cap. 3r. Taxes i altres ingressos</t>
  </si>
  <si>
    <t>Cap. 4t. Tranferències corrents</t>
  </si>
  <si>
    <t>Cap. 5è. Ingressos patrimonials</t>
  </si>
  <si>
    <t>Cap. 6è. Alienació d'inversions reals</t>
  </si>
  <si>
    <t>Cap. 7è. Tranferències de capital</t>
  </si>
  <si>
    <t>Cap. 8è. Variació d'actius financers (*)</t>
  </si>
  <si>
    <t>Cap. 9è. Variació de passius financers</t>
  </si>
  <si>
    <t>(Incorporació de Romanent)</t>
  </si>
  <si>
    <t>Total</t>
  </si>
  <si>
    <t>Despeses ( Pressupost Definitiu)</t>
  </si>
  <si>
    <t>Cap. 1r. Personal</t>
  </si>
  <si>
    <t>Cap. 2n. Béns corrents i serveis</t>
  </si>
  <si>
    <t>Cap. 3r. Despeses financeres</t>
  </si>
  <si>
    <t>Cap. 6è. Inversions reals</t>
  </si>
  <si>
    <t>Cap. 7è. Transferències de capital</t>
  </si>
  <si>
    <t>Cap. 8è. Adquisició d'accions i particip. en fundacions</t>
  </si>
  <si>
    <t>(Estalvi de l'exercici)</t>
  </si>
  <si>
    <t>Dèficit/Superavit Anual</t>
  </si>
  <si>
    <t>Dèficit/Superavit Acumulat</t>
  </si>
  <si>
    <t>En Euros constants (milions d'Euros). Base 2006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</si>
</sst>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"/>
    <numFmt numFmtId="166" formatCode="#,##0.0000"/>
    <numFmt numFmtId="167" formatCode="#,##0.00000"/>
  </numFmts>
  <fonts count="7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1" fillId="0" borderId="0" xfId="0" applyNumberFormat="1" applyFont="1"/>
    <xf numFmtId="3" fontId="0" fillId="0" borderId="0" xfId="0" applyNumberFormat="1" applyFill="1"/>
    <xf numFmtId="3" fontId="0" fillId="0" borderId="0" xfId="0" applyNumberFormat="1"/>
    <xf numFmtId="3" fontId="0" fillId="0" borderId="0" xfId="0" applyNumberFormat="1" applyFont="1"/>
    <xf numFmtId="3" fontId="2" fillId="0" borderId="0" xfId="0" applyNumberFormat="1" applyFont="1"/>
    <xf numFmtId="3" fontId="3" fillId="0" borderId="1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3" fontId="3" fillId="0" borderId="0" xfId="0" applyNumberFormat="1" applyFont="1" applyFill="1" applyBorder="1"/>
    <xf numFmtId="3" fontId="4" fillId="0" borderId="0" xfId="0" applyNumberFormat="1" applyFont="1" applyFill="1"/>
    <xf numFmtId="4" fontId="4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3" fontId="2" fillId="0" borderId="0" xfId="0" applyNumberFormat="1" applyFont="1" applyFill="1"/>
    <xf numFmtId="3" fontId="5" fillId="0" borderId="0" xfId="0" applyNumberFormat="1" applyFont="1" applyFill="1"/>
    <xf numFmtId="164" fontId="0" fillId="0" borderId="0" xfId="0" applyNumberFormat="1" applyFill="1"/>
    <xf numFmtId="3" fontId="3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4" fontId="4" fillId="0" borderId="0" xfId="0" applyNumberFormat="1" applyFont="1" applyFill="1"/>
    <xf numFmtId="164" fontId="4" fillId="0" borderId="0" xfId="0" applyNumberFormat="1" applyFont="1"/>
    <xf numFmtId="4" fontId="3" fillId="0" borderId="0" xfId="0" applyNumberFormat="1" applyFont="1" applyFill="1"/>
    <xf numFmtId="3" fontId="2" fillId="0" borderId="0" xfId="0" applyNumberFormat="1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4" fontId="0" fillId="0" borderId="0" xfId="0" applyNumberFormat="1" applyFill="1"/>
    <xf numFmtId="166" fontId="0" fillId="0" borderId="0" xfId="0" applyNumberFormat="1" applyFill="1"/>
    <xf numFmtId="3" fontId="6" fillId="0" borderId="0" xfId="0" applyNumberFormat="1" applyFont="1"/>
    <xf numFmtId="3" fontId="3" fillId="0" borderId="1" xfId="0" applyNumberFormat="1" applyFont="1" applyBorder="1"/>
    <xf numFmtId="4" fontId="2" fillId="0" borderId="0" xfId="0" applyNumberFormat="1" applyFont="1"/>
    <xf numFmtId="3" fontId="5" fillId="0" borderId="0" xfId="0" applyNumberFormat="1" applyFont="1"/>
    <xf numFmtId="10" fontId="0" fillId="0" borderId="0" xfId="0" applyNumberFormat="1"/>
    <xf numFmtId="10" fontId="0" fillId="0" borderId="0" xfId="0" applyNumberFormat="1" applyFill="1"/>
    <xf numFmtId="167" fontId="0" fillId="0" borderId="0" xfId="0" applyNumberFormat="1"/>
    <xf numFmtId="167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zoomScale="90" zoomScaleNormal="90" workbookViewId="0">
      <selection activeCell="A5" sqref="A5"/>
    </sheetView>
  </sheetViews>
  <sheetFormatPr baseColWidth="10" defaultRowHeight="12.75" x14ac:dyDescent="0.2"/>
  <cols>
    <col min="1" max="1" width="37.5703125" style="3" customWidth="1"/>
    <col min="2" max="2" width="9.42578125" style="2" customWidth="1"/>
    <col min="3" max="3" width="12.42578125" style="3" customWidth="1"/>
    <col min="4" max="11" width="11.42578125" style="3" customWidth="1"/>
    <col min="12" max="12" width="11.42578125" style="3"/>
    <col min="13" max="14" width="14.28515625" style="3" customWidth="1"/>
    <col min="15" max="16384" width="11.42578125" style="3"/>
  </cols>
  <sheetData>
    <row r="1" spans="1:14" ht="18" x14ac:dyDescent="0.25">
      <c r="A1" s="1" t="s">
        <v>0</v>
      </c>
    </row>
    <row r="3" spans="1:14" x14ac:dyDescent="0.2">
      <c r="A3" s="4" t="s">
        <v>1</v>
      </c>
    </row>
    <row r="5" spans="1:14" x14ac:dyDescent="0.2">
      <c r="A5" s="5" t="s">
        <v>2</v>
      </c>
    </row>
    <row r="8" spans="1:14" s="8" customFormat="1" x14ac:dyDescent="0.2">
      <c r="A8" s="6" t="s">
        <v>3</v>
      </c>
      <c r="B8" s="7">
        <v>2008</v>
      </c>
      <c r="C8" s="7">
        <v>2009</v>
      </c>
      <c r="D8" s="7">
        <v>2010</v>
      </c>
      <c r="E8" s="7">
        <v>2011</v>
      </c>
      <c r="F8" s="7">
        <v>2012</v>
      </c>
      <c r="G8" s="7">
        <v>2013</v>
      </c>
      <c r="H8" s="7">
        <v>2014</v>
      </c>
      <c r="I8" s="7">
        <v>2015</v>
      </c>
      <c r="J8" s="7">
        <v>2016</v>
      </c>
      <c r="K8" s="7">
        <v>2017</v>
      </c>
      <c r="L8" s="7">
        <v>2018</v>
      </c>
      <c r="M8" s="7">
        <v>2019</v>
      </c>
      <c r="N8" s="7">
        <v>2020</v>
      </c>
    </row>
    <row r="9" spans="1:14" s="8" customFormat="1" x14ac:dyDescent="0.2">
      <c r="A9" s="9"/>
      <c r="B9" s="7" t="s">
        <v>4</v>
      </c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 t="s">
        <v>4</v>
      </c>
      <c r="J9" s="7" t="s">
        <v>4</v>
      </c>
      <c r="K9" s="7" t="s">
        <v>4</v>
      </c>
      <c r="L9" s="7" t="s">
        <v>4</v>
      </c>
      <c r="M9" s="7" t="s">
        <v>4</v>
      </c>
      <c r="N9" s="7" t="s">
        <v>4</v>
      </c>
    </row>
    <row r="10" spans="1:14" s="8" customFormat="1" x14ac:dyDescent="0.2"/>
    <row r="11" spans="1:14" s="2" customFormat="1" x14ac:dyDescent="0.2">
      <c r="A11" s="10" t="s">
        <v>5</v>
      </c>
      <c r="B11" s="11">
        <v>73.914000000000001</v>
      </c>
      <c r="C11" s="11">
        <v>75.08</v>
      </c>
      <c r="D11" s="11">
        <v>82.5</v>
      </c>
      <c r="E11" s="11">
        <v>89.52</v>
      </c>
      <c r="F11" s="11">
        <v>105.08</v>
      </c>
      <c r="G11" s="11">
        <v>101.04029</v>
      </c>
      <c r="H11" s="11">
        <v>103.98</v>
      </c>
      <c r="I11" s="11">
        <v>105.919</v>
      </c>
      <c r="J11" s="11">
        <f>107934233/1000000</f>
        <v>107.93423300000001</v>
      </c>
      <c r="K11" s="11">
        <f>108697766/1000000</f>
        <v>108.697766</v>
      </c>
      <c r="L11" s="11">
        <f>106458852.49/1000000</f>
        <v>106.45885249</v>
      </c>
      <c r="M11" s="11">
        <v>109.34797646999999</v>
      </c>
      <c r="N11" s="11">
        <v>85.235998319999993</v>
      </c>
    </row>
    <row r="12" spans="1:14" s="2" customFormat="1" x14ac:dyDescent="0.2">
      <c r="A12" s="10" t="s">
        <v>6</v>
      </c>
      <c r="B12" s="11">
        <v>206.30199999999999</v>
      </c>
      <c r="C12" s="11">
        <v>231.14</v>
      </c>
      <c r="D12" s="11">
        <v>227.434</v>
      </c>
      <c r="E12" s="11">
        <v>188.36</v>
      </c>
      <c r="F12" s="11">
        <v>168.31</v>
      </c>
      <c r="G12" s="11">
        <v>167.923305</v>
      </c>
      <c r="H12" s="11">
        <v>166.5</v>
      </c>
      <c r="I12" s="11">
        <v>176.22800000000001</v>
      </c>
      <c r="J12" s="11">
        <f>175399606/1000000</f>
        <v>175.39960600000001</v>
      </c>
      <c r="K12" s="11">
        <f>173438019/1000000</f>
        <v>173.438019</v>
      </c>
      <c r="L12" s="11">
        <f>177789482.92/1000000</f>
        <v>177.78948291999998</v>
      </c>
      <c r="M12" s="11">
        <v>182.97050163</v>
      </c>
      <c r="N12" s="11">
        <v>209.91989718000002</v>
      </c>
    </row>
    <row r="13" spans="1:14" s="2" customFormat="1" x14ac:dyDescent="0.2">
      <c r="A13" s="10" t="s">
        <v>7</v>
      </c>
      <c r="B13" s="11">
        <v>0.93100000000000005</v>
      </c>
      <c r="C13" s="11">
        <v>0.70799999999999996</v>
      </c>
      <c r="D13" s="11">
        <v>0.82099999999999995</v>
      </c>
      <c r="E13" s="11">
        <v>0.79</v>
      </c>
      <c r="F13" s="11">
        <v>0.68</v>
      </c>
      <c r="G13" s="11">
        <v>0.99</v>
      </c>
      <c r="H13" s="11">
        <v>0.71</v>
      </c>
      <c r="I13" s="11">
        <v>0.97299999999999998</v>
      </c>
      <c r="J13" s="11">
        <f>1440332/1000000</f>
        <v>1.4403319999999999</v>
      </c>
      <c r="K13" s="11">
        <f>1108260/1000000</f>
        <v>1.10826</v>
      </c>
      <c r="L13" s="11">
        <f>1318990.9/1000000</f>
        <v>1.3189909</v>
      </c>
      <c r="M13" s="11">
        <v>4.0256219099999999</v>
      </c>
      <c r="N13" s="11">
        <v>3.1434068700000002</v>
      </c>
    </row>
    <row r="14" spans="1:14" s="2" customFormat="1" x14ac:dyDescent="0.2">
      <c r="A14" s="10" t="s">
        <v>8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2.61</v>
      </c>
      <c r="I14" s="11">
        <v>4.0000000000000001E-3</v>
      </c>
      <c r="J14" s="11">
        <v>0</v>
      </c>
      <c r="K14" s="11">
        <v>0</v>
      </c>
      <c r="L14" s="11">
        <v>0</v>
      </c>
      <c r="M14" s="11">
        <v>0</v>
      </c>
      <c r="N14" s="11"/>
    </row>
    <row r="15" spans="1:14" s="2" customFormat="1" x14ac:dyDescent="0.2">
      <c r="A15" s="10" t="s">
        <v>9</v>
      </c>
      <c r="B15" s="11">
        <v>49.006999999999998</v>
      </c>
      <c r="C15" s="11">
        <v>56.66</v>
      </c>
      <c r="D15" s="11">
        <v>54.639000000000003</v>
      </c>
      <c r="E15" s="11">
        <v>38.35</v>
      </c>
      <c r="F15" s="11">
        <v>23.92</v>
      </c>
      <c r="G15" s="11">
        <v>22.83</v>
      </c>
      <c r="H15" s="11">
        <v>24.65</v>
      </c>
      <c r="I15" s="11">
        <v>23.684999999999999</v>
      </c>
      <c r="J15" s="11">
        <f>24764876/1000000</f>
        <v>24.764876000000001</v>
      </c>
      <c r="K15" s="11">
        <f>26442152/1000000</f>
        <v>26.442152</v>
      </c>
      <c r="L15" s="11">
        <f>29325873.77/1000000</f>
        <v>29.325873770000001</v>
      </c>
      <c r="M15" s="11">
        <v>31.589030100000002</v>
      </c>
      <c r="N15" s="11">
        <v>31.161116309999997</v>
      </c>
    </row>
    <row r="16" spans="1:14" s="2" customFormat="1" x14ac:dyDescent="0.2">
      <c r="A16" s="10" t="s">
        <v>10</v>
      </c>
      <c r="B16" s="11">
        <v>0.53800000000000003</v>
      </c>
      <c r="C16" s="11">
        <v>0.54</v>
      </c>
      <c r="D16" s="11">
        <v>0.53800000000000003</v>
      </c>
      <c r="E16" s="11">
        <v>0.55000000000000004</v>
      </c>
      <c r="F16" s="11">
        <v>0.56000000000000005</v>
      </c>
      <c r="G16" s="11">
        <v>0.53</v>
      </c>
      <c r="H16" s="11">
        <v>0.53</v>
      </c>
      <c r="I16" s="11">
        <v>1.0620000000000001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</row>
    <row r="17" spans="1:15" s="2" customFormat="1" x14ac:dyDescent="0.2">
      <c r="A17" s="10" t="s">
        <v>11</v>
      </c>
      <c r="B17" s="11">
        <v>1.518</v>
      </c>
      <c r="C17" s="11">
        <v>2.4470000000000001</v>
      </c>
      <c r="D17" s="11">
        <v>1.5609999999999999</v>
      </c>
      <c r="E17" s="11">
        <v>0.5</v>
      </c>
      <c r="F17" s="11">
        <v>0.99</v>
      </c>
      <c r="G17" s="11">
        <v>0.79</v>
      </c>
      <c r="H17" s="11">
        <v>-4.0000000000000001E-3</v>
      </c>
      <c r="I17" s="11">
        <v>4.8129999999999997</v>
      </c>
      <c r="J17" s="11">
        <f>1300398/1000000</f>
        <v>1.3003979999999999</v>
      </c>
      <c r="K17" s="11">
        <f>4903530/1000000</f>
        <v>4.9035299999999999</v>
      </c>
      <c r="L17" s="11">
        <f>1503833.2/1000000</f>
        <v>1.5038331999999999</v>
      </c>
      <c r="M17" s="11">
        <v>1.65854349</v>
      </c>
      <c r="N17" s="11">
        <v>0.31182977000000001</v>
      </c>
    </row>
    <row r="18" spans="1:15" s="2" customFormat="1" x14ac:dyDescent="0.2">
      <c r="A18" s="10" t="s">
        <v>12</v>
      </c>
      <c r="B18" s="11">
        <v>50.22</v>
      </c>
      <c r="C18" s="11">
        <v>49.734999999999999</v>
      </c>
      <c r="D18" s="11">
        <v>72.870999999999995</v>
      </c>
      <c r="E18" s="11">
        <v>89.3</v>
      </c>
      <c r="F18" s="11">
        <v>130.84700000000001</v>
      </c>
      <c r="G18" s="11">
        <v>111.624</v>
      </c>
      <c r="H18" s="11">
        <v>94.46</v>
      </c>
      <c r="I18" s="11">
        <f>88.59-0.531</f>
        <v>88.058999999999997</v>
      </c>
      <c r="J18" s="11">
        <f>87305283/1000000</f>
        <v>87.305283000000003</v>
      </c>
      <c r="K18" s="11">
        <f>83731783/1000000</f>
        <v>83.731782999999993</v>
      </c>
      <c r="L18" s="11">
        <f>84234291.05/1000000</f>
        <v>84.234291049999996</v>
      </c>
      <c r="M18" s="11">
        <v>79.10698373999999</v>
      </c>
      <c r="N18" s="11">
        <v>80.479656939999998</v>
      </c>
    </row>
    <row r="19" spans="1:15" s="14" customFormat="1" x14ac:dyDescent="0.2">
      <c r="A19" s="12" t="s">
        <v>13</v>
      </c>
      <c r="B19" s="13">
        <v>382.43</v>
      </c>
      <c r="C19" s="13">
        <f t="shared" ref="C19:L19" si="0">SUM(C11:C18)</f>
        <v>416.31</v>
      </c>
      <c r="D19" s="13">
        <f t="shared" si="0"/>
        <v>440.36399999999998</v>
      </c>
      <c r="E19" s="13">
        <f t="shared" si="0"/>
        <v>407.37000000000006</v>
      </c>
      <c r="F19" s="13">
        <f t="shared" si="0"/>
        <v>430.38700000000006</v>
      </c>
      <c r="G19" s="13">
        <f t="shared" si="0"/>
        <v>405.72759499999995</v>
      </c>
      <c r="H19" s="13">
        <f t="shared" si="0"/>
        <v>393.43599999999992</v>
      </c>
      <c r="I19" s="13">
        <f t="shared" si="0"/>
        <v>400.74300000000005</v>
      </c>
      <c r="J19" s="13">
        <f t="shared" si="0"/>
        <v>398.14472799999999</v>
      </c>
      <c r="K19" s="13">
        <f t="shared" si="0"/>
        <v>398.32150999999999</v>
      </c>
      <c r="L19" s="13">
        <f t="shared" si="0"/>
        <v>400.63132432999998</v>
      </c>
      <c r="M19" s="13">
        <v>408.69865733999995</v>
      </c>
      <c r="N19" s="13">
        <v>410.25190538999999</v>
      </c>
    </row>
    <row r="20" spans="1:15" s="2" customFormat="1" x14ac:dyDescent="0.2">
      <c r="A20" s="15"/>
      <c r="B20" s="16"/>
      <c r="I20" s="16"/>
      <c r="J20" s="16"/>
      <c r="K20" s="16"/>
      <c r="L20" s="16"/>
    </row>
    <row r="21" spans="1:15" s="2" customFormat="1" x14ac:dyDescent="0.2">
      <c r="A21" s="6" t="s">
        <v>14</v>
      </c>
      <c r="B21" s="6">
        <v>2008</v>
      </c>
      <c r="C21" s="6">
        <v>2009</v>
      </c>
      <c r="D21" s="6">
        <v>2010</v>
      </c>
      <c r="E21" s="6">
        <v>2011</v>
      </c>
      <c r="F21" s="6">
        <v>2012</v>
      </c>
      <c r="G21" s="6">
        <v>2013</v>
      </c>
      <c r="H21" s="7">
        <v>2014</v>
      </c>
      <c r="I21" s="7">
        <v>2015</v>
      </c>
      <c r="J21" s="7">
        <v>2016</v>
      </c>
      <c r="K21" s="7">
        <v>2017</v>
      </c>
      <c r="L21" s="7">
        <v>2018</v>
      </c>
      <c r="M21" s="7">
        <v>2019</v>
      </c>
      <c r="N21" s="7">
        <v>2020</v>
      </c>
    </row>
    <row r="22" spans="1:15" s="2" customFormat="1" x14ac:dyDescent="0.2">
      <c r="A22" s="9"/>
      <c r="B22" s="7" t="s">
        <v>4</v>
      </c>
      <c r="C22" s="7" t="s">
        <v>4</v>
      </c>
      <c r="D22" s="7" t="s">
        <v>4</v>
      </c>
      <c r="E22" s="7" t="s">
        <v>4</v>
      </c>
      <c r="F22" s="7" t="s">
        <v>4</v>
      </c>
      <c r="G22" s="7" t="s">
        <v>4</v>
      </c>
      <c r="H22" s="7" t="s">
        <v>4</v>
      </c>
      <c r="I22" s="7" t="s">
        <v>4</v>
      </c>
      <c r="J22" s="7" t="s">
        <v>4</v>
      </c>
      <c r="K22" s="7" t="s">
        <v>4</v>
      </c>
      <c r="L22" s="7" t="s">
        <v>4</v>
      </c>
      <c r="M22" s="7" t="s">
        <v>4</v>
      </c>
      <c r="N22" s="7" t="s">
        <v>4</v>
      </c>
    </row>
    <row r="23" spans="1:15" x14ac:dyDescent="0.2">
      <c r="A23" s="17"/>
      <c r="B23" s="8"/>
      <c r="C23" s="17"/>
    </row>
    <row r="24" spans="1:15" x14ac:dyDescent="0.2">
      <c r="A24" s="18" t="s">
        <v>15</v>
      </c>
      <c r="B24" s="11">
        <v>202.96600000000001</v>
      </c>
      <c r="C24" s="19">
        <v>217.25</v>
      </c>
      <c r="D24" s="19">
        <v>215.80500000000001</v>
      </c>
      <c r="E24" s="19">
        <v>213.84</v>
      </c>
      <c r="F24" s="19">
        <v>198.084</v>
      </c>
      <c r="G24" s="19">
        <v>196.03200000000001</v>
      </c>
      <c r="H24" s="19">
        <v>194.46</v>
      </c>
      <c r="I24" s="19">
        <v>207.815</v>
      </c>
      <c r="J24" s="19">
        <f>214306409/1000000</f>
        <v>214.306409</v>
      </c>
      <c r="K24" s="19">
        <f>215724809/1000000</f>
        <v>215.72480899999999</v>
      </c>
      <c r="L24" s="19">
        <f>216649620.62/1000000</f>
        <v>216.64962062000001</v>
      </c>
      <c r="M24" s="20">
        <v>222.73896490000001</v>
      </c>
      <c r="N24" s="20">
        <v>232.20307819999999</v>
      </c>
    </row>
    <row r="25" spans="1:15" x14ac:dyDescent="0.2">
      <c r="A25" s="18" t="s">
        <v>16</v>
      </c>
      <c r="B25" s="21">
        <v>74.0291</v>
      </c>
      <c r="C25" s="19">
        <v>78.584000000000003</v>
      </c>
      <c r="D25" s="19">
        <f>90.754</f>
        <v>90.754000000000005</v>
      </c>
      <c r="E25" s="19">
        <f>80.042</f>
        <v>80.042000000000002</v>
      </c>
      <c r="F25" s="19">
        <v>115.836</v>
      </c>
      <c r="G25" s="19">
        <f>106.06</f>
        <v>106.06</v>
      </c>
      <c r="H25" s="19">
        <v>107.15</v>
      </c>
      <c r="I25" s="19">
        <v>102.254</v>
      </c>
      <c r="J25" s="19">
        <f>101808105/1000000</f>
        <v>101.808105</v>
      </c>
      <c r="K25" s="19">
        <f>98251597/1000000</f>
        <v>98.251597000000004</v>
      </c>
      <c r="L25" s="19">
        <f>(48894267+51837901.95)/1000000</f>
        <v>100.73216895</v>
      </c>
      <c r="M25" s="20">
        <v>102.67211301</v>
      </c>
      <c r="N25" s="20">
        <v>105.06765626000001</v>
      </c>
    </row>
    <row r="26" spans="1:15" x14ac:dyDescent="0.2">
      <c r="A26" s="18" t="s">
        <v>17</v>
      </c>
      <c r="B26" s="11">
        <v>0.88500000000000001</v>
      </c>
      <c r="C26" s="19">
        <v>0.65600000000000003</v>
      </c>
      <c r="D26" s="19">
        <v>0.71399999999999997</v>
      </c>
      <c r="E26" s="19">
        <v>1.0569999999999999</v>
      </c>
      <c r="F26" s="19">
        <v>1.3</v>
      </c>
      <c r="G26" s="19">
        <v>1.8029999999999999</v>
      </c>
      <c r="H26" s="19">
        <v>3.18</v>
      </c>
      <c r="I26" s="19">
        <v>0.79600000000000004</v>
      </c>
      <c r="J26" s="19">
        <f>758050/1000000</f>
        <v>0.75805</v>
      </c>
      <c r="K26" s="19">
        <f>556486/1000000</f>
        <v>0.55648600000000004</v>
      </c>
      <c r="L26" s="19">
        <f>784602.26/1000000</f>
        <v>0.78460226</v>
      </c>
      <c r="M26" s="20">
        <v>0.66891151999999998</v>
      </c>
      <c r="N26" s="20">
        <v>0.46266277</v>
      </c>
    </row>
    <row r="27" spans="1:15" x14ac:dyDescent="0.2">
      <c r="A27" s="18" t="s">
        <v>6</v>
      </c>
      <c r="B27" s="11">
        <v>15.449</v>
      </c>
      <c r="C27" s="19">
        <v>13.587</v>
      </c>
      <c r="D27" s="19">
        <v>14.209</v>
      </c>
      <c r="E27" s="19">
        <v>12.974</v>
      </c>
      <c r="F27" s="19">
        <v>16.600000000000001</v>
      </c>
      <c r="G27" s="19">
        <v>19.73</v>
      </c>
      <c r="H27" s="19">
        <v>19.66</v>
      </c>
      <c r="I27" s="19">
        <v>16.184000000000001</v>
      </c>
      <c r="J27" s="19">
        <f>16670699/1000000</f>
        <v>16.670698999999999</v>
      </c>
      <c r="K27" s="19">
        <f>16449675/1000000</f>
        <v>16.449674999999999</v>
      </c>
      <c r="L27" s="19">
        <f>16468883.24/1000000</f>
        <v>16.46888324</v>
      </c>
      <c r="M27" s="20">
        <v>17.07563141</v>
      </c>
      <c r="N27" s="20">
        <v>9.1483217200000002</v>
      </c>
    </row>
    <row r="28" spans="1:15" x14ac:dyDescent="0.2">
      <c r="A28" s="18" t="s">
        <v>18</v>
      </c>
      <c r="B28" s="11">
        <v>93.844999999999999</v>
      </c>
      <c r="C28" s="19">
        <v>104.649</v>
      </c>
      <c r="D28" s="19">
        <v>120.25</v>
      </c>
      <c r="E28" s="19">
        <v>111.82599999999999</v>
      </c>
      <c r="F28" s="19">
        <v>95.227999999999994</v>
      </c>
      <c r="G28" s="19">
        <v>78.98</v>
      </c>
      <c r="H28" s="19">
        <v>65.81</v>
      </c>
      <c r="I28" s="19">
        <v>66.941999999999993</v>
      </c>
      <c r="J28" s="19">
        <f>60373181/1000000</f>
        <v>60.373181000000002</v>
      </c>
      <c r="K28" s="19">
        <f>65020245/1000000</f>
        <v>65.020245000000003</v>
      </c>
      <c r="L28" s="19">
        <f>63379962.61/1000000</f>
        <v>63.37996261</v>
      </c>
      <c r="M28" s="20">
        <v>62.345744240000002</v>
      </c>
      <c r="N28" s="20">
        <v>62.166835079999998</v>
      </c>
    </row>
    <row r="29" spans="1:15" x14ac:dyDescent="0.2">
      <c r="A29" s="18" t="s">
        <v>19</v>
      </c>
      <c r="B29" s="11">
        <v>0.71799999999999997</v>
      </c>
      <c r="C29" s="19">
        <v>0.34300000000000003</v>
      </c>
      <c r="D29" s="19">
        <v>0.434</v>
      </c>
      <c r="E29" s="19">
        <v>0.1638</v>
      </c>
      <c r="F29" s="19">
        <v>0.3</v>
      </c>
      <c r="G29" s="19">
        <v>0.08</v>
      </c>
      <c r="H29" s="19">
        <v>0.14000000000000001</v>
      </c>
      <c r="I29" s="19">
        <v>0.14000000000000001</v>
      </c>
      <c r="J29" s="19">
        <f>1241740/1000000</f>
        <v>1.2417400000000001</v>
      </c>
      <c r="K29" s="19">
        <f>51006/1000000</f>
        <v>5.1006000000000003E-2</v>
      </c>
      <c r="L29" s="19">
        <f>48232.27/1000000</f>
        <v>4.8232269999999994E-2</v>
      </c>
      <c r="M29" s="20">
        <v>7.725891E-2</v>
      </c>
      <c r="N29" s="20">
        <v>0.22758987</v>
      </c>
    </row>
    <row r="30" spans="1:15" x14ac:dyDescent="0.2">
      <c r="A30" s="18" t="s">
        <v>20</v>
      </c>
      <c r="B30" s="11">
        <v>3.1800000000000002E-2</v>
      </c>
      <c r="C30" s="19"/>
      <c r="D30" s="19">
        <v>7.5999999999999998E-2</v>
      </c>
      <c r="E30" s="19">
        <v>2.9999999999999997E-4</v>
      </c>
      <c r="F30" s="19">
        <v>2.9999999999999997E-4</v>
      </c>
      <c r="G30" s="19">
        <v>0</v>
      </c>
      <c r="H30" s="19">
        <v>0</v>
      </c>
      <c r="I30" s="19">
        <v>1E-3</v>
      </c>
      <c r="J30" s="19">
        <f>31125/1000000</f>
        <v>3.1125E-2</v>
      </c>
      <c r="K30" s="22">
        <f>1125/1000000</f>
        <v>1.1249999999999999E-3</v>
      </c>
      <c r="L30" s="22">
        <v>0</v>
      </c>
      <c r="M30" s="20">
        <v>7.123757E-2</v>
      </c>
      <c r="N30" s="20">
        <v>4.4121050000000002E-2</v>
      </c>
    </row>
    <row r="31" spans="1:15" x14ac:dyDescent="0.2">
      <c r="A31" s="18" t="s">
        <v>11</v>
      </c>
      <c r="B31" s="11">
        <v>2.8660000000000001</v>
      </c>
      <c r="C31" s="19">
        <v>4.0549999999999997</v>
      </c>
      <c r="D31" s="19">
        <v>6.8129999999999997</v>
      </c>
      <c r="E31" s="19">
        <v>6.7169999999999996</v>
      </c>
      <c r="F31" s="19">
        <v>3.04</v>
      </c>
      <c r="G31" s="19">
        <v>3.04</v>
      </c>
      <c r="H31" s="19">
        <v>3.03</v>
      </c>
      <c r="I31" s="19">
        <v>6.6079999999999997</v>
      </c>
      <c r="J31" s="19">
        <f>2955419/1000000</f>
        <v>2.955419</v>
      </c>
      <c r="K31" s="19">
        <f>2266567/1000000</f>
        <v>2.2665670000000002</v>
      </c>
      <c r="L31" s="19">
        <f>2567854.38/1000000</f>
        <v>2.56785438</v>
      </c>
      <c r="M31" s="20">
        <v>3.0487957799999998</v>
      </c>
      <c r="N31" s="20">
        <v>0.9316404399999999</v>
      </c>
    </row>
    <row r="32" spans="1:15" x14ac:dyDescent="0.2">
      <c r="A32" s="18" t="s">
        <v>21</v>
      </c>
      <c r="B32" s="11"/>
      <c r="C32" s="19"/>
      <c r="D32" s="19"/>
      <c r="E32" s="19"/>
      <c r="F32" s="19">
        <v>-0.25</v>
      </c>
      <c r="G32" s="19">
        <v>-0.64600000000000002</v>
      </c>
      <c r="H32" s="19">
        <v>-1.2150000000000001</v>
      </c>
      <c r="I32" s="19">
        <v>-0.05</v>
      </c>
      <c r="J32" s="11">
        <v>-0.03</v>
      </c>
      <c r="K32" s="11">
        <v>0</v>
      </c>
      <c r="L32" s="11">
        <f>-L35</f>
        <v>3.2602343399999998</v>
      </c>
      <c r="M32" s="20">
        <v>0</v>
      </c>
      <c r="N32" s="20">
        <v>-0.45576754999999997</v>
      </c>
      <c r="O32" s="23"/>
    </row>
    <row r="33" spans="1:14" x14ac:dyDescent="0.2">
      <c r="A33" s="24" t="s">
        <v>13</v>
      </c>
      <c r="B33" s="13">
        <f t="shared" ref="B33:E33" si="1">SUM(B24:B31)</f>
        <v>390.78989999999993</v>
      </c>
      <c r="C33" s="13">
        <f t="shared" si="1"/>
        <v>419.12400000000002</v>
      </c>
      <c r="D33" s="13">
        <f t="shared" si="1"/>
        <v>449.05500000000006</v>
      </c>
      <c r="E33" s="13">
        <f t="shared" si="1"/>
        <v>426.62009999999998</v>
      </c>
      <c r="F33" s="13">
        <f t="shared" ref="F33:L33" si="2">SUM(F24:F32)</f>
        <v>430.13830000000007</v>
      </c>
      <c r="G33" s="13">
        <f t="shared" si="2"/>
        <v>405.07900000000001</v>
      </c>
      <c r="H33" s="13">
        <f t="shared" si="2"/>
        <v>392.21500000000003</v>
      </c>
      <c r="I33" s="13">
        <f t="shared" si="2"/>
        <v>400.69</v>
      </c>
      <c r="J33" s="13">
        <f t="shared" si="2"/>
        <v>398.11472800000001</v>
      </c>
      <c r="K33" s="13">
        <f t="shared" si="2"/>
        <v>398.32150999999999</v>
      </c>
      <c r="L33" s="13">
        <f t="shared" si="2"/>
        <v>403.89155867000011</v>
      </c>
      <c r="M33" s="13">
        <v>408.69865733999995</v>
      </c>
      <c r="N33" s="13">
        <v>409.79613783999997</v>
      </c>
    </row>
    <row r="34" spans="1:14" x14ac:dyDescent="0.2">
      <c r="G34" s="25"/>
      <c r="H34" s="26"/>
      <c r="I34" s="26"/>
      <c r="J34" s="26"/>
      <c r="K34" s="26"/>
      <c r="L34" s="26"/>
      <c r="M34" s="20"/>
      <c r="N34" s="20"/>
    </row>
    <row r="35" spans="1:14" s="17" customFormat="1" x14ac:dyDescent="0.2">
      <c r="A35" s="24" t="s">
        <v>22</v>
      </c>
      <c r="B35" s="13">
        <v>-8.359800000000007</v>
      </c>
      <c r="C35" s="13">
        <v>-2.8231000000000677</v>
      </c>
      <c r="D35" s="13">
        <v>-8.7031000000000631</v>
      </c>
      <c r="E35" s="13">
        <v>-19.254099999999823</v>
      </c>
      <c r="F35" s="13">
        <f>+F19-F33</f>
        <v>0.24869999999998527</v>
      </c>
      <c r="G35" s="13">
        <f>+G19-G33</f>
        <v>0.64859499999994341</v>
      </c>
      <c r="H35" s="13">
        <f>+H19-H33</f>
        <v>1.22099999999989</v>
      </c>
      <c r="I35" s="13">
        <f>+I19-I33</f>
        <v>5.3000000000054115E-2</v>
      </c>
      <c r="J35" s="13">
        <v>0.03</v>
      </c>
      <c r="K35" s="13">
        <v>0</v>
      </c>
      <c r="L35" s="13">
        <f>-3260234.34/1000000</f>
        <v>-3.2602343399999998</v>
      </c>
      <c r="M35" s="23">
        <v>0</v>
      </c>
      <c r="N35" s="23">
        <v>0.45576754999999997</v>
      </c>
    </row>
    <row r="36" spans="1:14" x14ac:dyDescent="0.2">
      <c r="A36" s="24" t="s">
        <v>23</v>
      </c>
      <c r="B36" s="13">
        <v>-34.614799999999946</v>
      </c>
      <c r="C36" s="13">
        <v>-37.437900000000013</v>
      </c>
      <c r="D36" s="13">
        <v>-46.141000000000076</v>
      </c>
      <c r="E36" s="13">
        <v>-65.3950999999999</v>
      </c>
      <c r="F36" s="13">
        <v>-65.1450999999999</v>
      </c>
      <c r="G36" s="13">
        <v>-64.499099999999899</v>
      </c>
      <c r="H36" s="13">
        <f t="shared" ref="H36:L36" si="3">+G36+H35</f>
        <v>-63.278100000000009</v>
      </c>
      <c r="I36" s="13">
        <f t="shared" si="3"/>
        <v>-63.225099999999955</v>
      </c>
      <c r="J36" s="13">
        <f t="shared" si="3"/>
        <v>-63.195099999999954</v>
      </c>
      <c r="K36" s="13">
        <f t="shared" si="3"/>
        <v>-63.195099999999954</v>
      </c>
      <c r="L36" s="13">
        <f t="shared" si="3"/>
        <v>-66.455334339999951</v>
      </c>
      <c r="M36" s="13">
        <v>-66.455334339999951</v>
      </c>
      <c r="N36" s="13">
        <v>-65.999566789999946</v>
      </c>
    </row>
    <row r="37" spans="1:14" x14ac:dyDescent="0.2">
      <c r="A37" s="26"/>
      <c r="B37" s="27"/>
      <c r="C37" s="27"/>
      <c r="D37" s="27"/>
      <c r="E37" s="27"/>
      <c r="F37" s="27"/>
      <c r="G37" s="27"/>
      <c r="H37" s="28"/>
      <c r="I37" s="28"/>
      <c r="J37" s="28"/>
      <c r="K37" s="28"/>
      <c r="L37" s="28"/>
      <c r="M37" s="2"/>
      <c r="N37" s="2"/>
    </row>
    <row r="38" spans="1:14" x14ac:dyDescent="0.2">
      <c r="A38" s="5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x14ac:dyDescent="0.2">
      <c r="A39" s="5"/>
    </row>
    <row r="40" spans="1:14" x14ac:dyDescent="0.2">
      <c r="A40" s="5"/>
    </row>
    <row r="41" spans="1:14" ht="15" x14ac:dyDescent="0.2">
      <c r="A41" s="29" t="s">
        <v>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4" x14ac:dyDescent="0.2"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 s="17" t="s">
        <v>24</v>
      </c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B44"/>
      <c r="C44"/>
      <c r="D44"/>
      <c r="E44"/>
      <c r="F44"/>
      <c r="G44"/>
      <c r="H44"/>
      <c r="I44"/>
      <c r="J44"/>
      <c r="K44"/>
      <c r="L44"/>
      <c r="M44"/>
      <c r="N44"/>
    </row>
    <row r="46" spans="1:14" x14ac:dyDescent="0.2">
      <c r="A46" s="30" t="s">
        <v>3</v>
      </c>
      <c r="B46" s="6">
        <v>2008</v>
      </c>
      <c r="C46" s="6">
        <v>2009</v>
      </c>
      <c r="D46" s="6">
        <v>2010</v>
      </c>
      <c r="E46" s="6">
        <v>2011</v>
      </c>
      <c r="F46" s="6">
        <v>2012</v>
      </c>
      <c r="G46" s="6">
        <v>2013</v>
      </c>
      <c r="H46" s="6">
        <v>2014</v>
      </c>
      <c r="I46" s="6">
        <v>2015</v>
      </c>
      <c r="J46" s="6">
        <v>2016</v>
      </c>
      <c r="K46" s="6">
        <v>2017</v>
      </c>
      <c r="L46" s="6">
        <v>2018</v>
      </c>
      <c r="M46" s="6">
        <v>2019</v>
      </c>
      <c r="N46" s="6">
        <v>2020</v>
      </c>
    </row>
    <row r="47" spans="1:14" x14ac:dyDescent="0.2">
      <c r="A47" s="17"/>
      <c r="B47" s="8"/>
      <c r="C47" s="17"/>
    </row>
    <row r="48" spans="1:14" x14ac:dyDescent="0.2">
      <c r="A48" s="18" t="s">
        <v>5</v>
      </c>
      <c r="B48" s="11">
        <v>69.928098391674553</v>
      </c>
      <c r="C48" s="19">
        <v>70.431519699812384</v>
      </c>
      <c r="D48" s="20">
        <v>75.205104831358256</v>
      </c>
      <c r="E48" s="20">
        <v>79.693759458737645</v>
      </c>
      <c r="F48" s="20">
        <v>90.907832538567476</v>
      </c>
      <c r="G48" s="20">
        <v>87.178852459016383</v>
      </c>
      <c r="H48" s="20">
        <v>90.653879686137756</v>
      </c>
      <c r="I48" s="20">
        <v>92.344376634699216</v>
      </c>
      <c r="J48" s="20">
        <v>92.647410300429186</v>
      </c>
      <c r="K48" s="20">
        <v>92.273146010186764</v>
      </c>
      <c r="L48" s="20">
        <v>91.189401006711421</v>
      </c>
      <c r="M48" s="20">
        <v>91.047440857618639</v>
      </c>
      <c r="N48" s="20">
        <v>71.327195246861919</v>
      </c>
    </row>
    <row r="49" spans="1:14" x14ac:dyDescent="0.2">
      <c r="A49" s="18" t="s">
        <v>6</v>
      </c>
      <c r="B49" s="11">
        <v>195.17691579943235</v>
      </c>
      <c r="C49" s="19">
        <v>216.82926829268291</v>
      </c>
      <c r="D49" s="20">
        <v>207.32360984503191</v>
      </c>
      <c r="E49" s="20">
        <v>167.68450102376926</v>
      </c>
      <c r="F49" s="20">
        <v>145.60998567345158</v>
      </c>
      <c r="G49" s="20">
        <v>144.8863718723037</v>
      </c>
      <c r="H49" s="20">
        <v>145.16129032258064</v>
      </c>
      <c r="I49" s="20">
        <v>153.64254577157803</v>
      </c>
      <c r="J49" s="20">
        <v>150.55760171673819</v>
      </c>
      <c r="K49" s="20">
        <v>147.23091595925297</v>
      </c>
      <c r="L49" s="20">
        <v>145.50169379194631</v>
      </c>
      <c r="M49" s="20">
        <v>152.34846097418816</v>
      </c>
      <c r="N49" s="20">
        <v>175.6651859246862</v>
      </c>
    </row>
    <row r="50" spans="1:14" x14ac:dyDescent="0.2">
      <c r="A50" s="18" t="s">
        <v>7</v>
      </c>
      <c r="B50" s="11">
        <v>0.88079470198675502</v>
      </c>
      <c r="C50" s="19">
        <v>0.6641651031894934</v>
      </c>
      <c r="D50" s="20">
        <v>0.74840474020054693</v>
      </c>
      <c r="E50" s="20">
        <v>0.70328496394551776</v>
      </c>
      <c r="F50" s="20">
        <v>0.58828821970142642</v>
      </c>
      <c r="G50" s="20">
        <v>0.85418464193270061</v>
      </c>
      <c r="H50" s="20">
        <v>0.61900610287707059</v>
      </c>
      <c r="I50" s="20">
        <v>0.84829991281604178</v>
      </c>
      <c r="J50" s="20">
        <v>1.2363364806866952</v>
      </c>
      <c r="K50" s="20">
        <v>0.94079796264855697</v>
      </c>
      <c r="L50" s="20">
        <v>0.92974832214765102</v>
      </c>
      <c r="M50" s="20">
        <v>3.3518916819317233</v>
      </c>
      <c r="N50" s="20">
        <v>2.6304660000000002</v>
      </c>
    </row>
    <row r="51" spans="1:14" x14ac:dyDescent="0.2">
      <c r="A51" s="18" t="s">
        <v>8</v>
      </c>
      <c r="B51" s="11">
        <v>0</v>
      </c>
      <c r="C51" s="19">
        <v>0</v>
      </c>
      <c r="D51" s="20">
        <v>0</v>
      </c>
      <c r="E51" s="20">
        <v>0</v>
      </c>
      <c r="F51" s="20">
        <v>0</v>
      </c>
      <c r="G51" s="20">
        <v>0</v>
      </c>
      <c r="H51" s="20">
        <v>2.275501307759372</v>
      </c>
      <c r="I51" s="20">
        <v>3.4873583260680036E-3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</row>
    <row r="52" spans="1:14" x14ac:dyDescent="0.2">
      <c r="A52" s="18" t="s">
        <v>9</v>
      </c>
      <c r="B52" s="11">
        <v>46.36423841059603</v>
      </c>
      <c r="C52" s="19">
        <v>53.151969981238267</v>
      </c>
      <c r="D52" s="20">
        <v>49.807657247037376</v>
      </c>
      <c r="E52" s="20">
        <v>34.140478945962791</v>
      </c>
      <c r="F52" s="20">
        <v>20.693903257732529</v>
      </c>
      <c r="G52" s="20">
        <v>19.698015530629853</v>
      </c>
      <c r="H52" s="20">
        <v>21.490845684394071</v>
      </c>
      <c r="I52" s="20">
        <v>20.649520488230163</v>
      </c>
      <c r="J52" s="20">
        <v>21.257404291845493</v>
      </c>
      <c r="K52" s="20">
        <v>22.446648556876063</v>
      </c>
      <c r="L52" s="20">
        <v>22.183013422818792</v>
      </c>
      <c r="M52" s="20">
        <v>26.30227318900916</v>
      </c>
      <c r="N52" s="20">
        <v>26.076247958158991</v>
      </c>
    </row>
    <row r="53" spans="1:14" x14ac:dyDescent="0.2">
      <c r="A53" s="18" t="s">
        <v>10</v>
      </c>
      <c r="B53" s="11">
        <v>0.50898770104068125</v>
      </c>
      <c r="C53" s="19">
        <v>0.5065666041275797</v>
      </c>
      <c r="D53" s="20">
        <v>0.49042844120328172</v>
      </c>
      <c r="E53" s="20">
        <v>0.48962877236713259</v>
      </c>
      <c r="F53" s="20">
        <v>0.4844726515188218</v>
      </c>
      <c r="G53" s="20">
        <v>0.45729076790336498</v>
      </c>
      <c r="H53" s="20">
        <v>0.4620749782040105</v>
      </c>
      <c r="I53" s="20">
        <v>0.92589363557105497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</row>
    <row r="54" spans="1:14" x14ac:dyDescent="0.2">
      <c r="A54" s="18" t="s">
        <v>11</v>
      </c>
      <c r="B54" s="11">
        <v>1.4361400189214759</v>
      </c>
      <c r="C54" s="19">
        <v>2.295497185741088</v>
      </c>
      <c r="D54" s="20">
        <v>1.4229717411121239</v>
      </c>
      <c r="E54" s="20">
        <v>0.44511706578830235</v>
      </c>
      <c r="F54" s="20">
        <v>0.85647843750648844</v>
      </c>
      <c r="G54" s="20">
        <v>0.68162208800690249</v>
      </c>
      <c r="H54" s="20">
        <v>-3.4873583260680036E-3</v>
      </c>
      <c r="I54" s="20">
        <v>4.1961639058413249</v>
      </c>
      <c r="J54" s="20">
        <v>1.1162214592274677</v>
      </c>
      <c r="K54" s="20">
        <v>4.1625891341256365</v>
      </c>
      <c r="L54" s="20">
        <v>4.1136996644295305</v>
      </c>
      <c r="M54" s="20">
        <v>1.3809687676935887</v>
      </c>
      <c r="N54" s="20">
        <v>0.26094541422594142</v>
      </c>
    </row>
    <row r="55" spans="1:14" x14ac:dyDescent="0.2">
      <c r="A55" s="18" t="s">
        <v>12</v>
      </c>
      <c r="B55" s="11">
        <v>47.511825922421949</v>
      </c>
      <c r="C55" s="19">
        <v>46.655722326454033</v>
      </c>
      <c r="D55" s="20">
        <v>66.427529626253417</v>
      </c>
      <c r="E55" s="20">
        <v>79.4979079497908</v>
      </c>
      <c r="F55" s="20">
        <v>113.19963041657728</v>
      </c>
      <c r="G55" s="20">
        <v>96.310612597066424</v>
      </c>
      <c r="H55" s="20">
        <v>82.353966870095888</v>
      </c>
      <c r="I55" s="20">
        <v>76.773321708805582</v>
      </c>
      <c r="J55" s="20">
        <v>74.940157081545067</v>
      </c>
      <c r="K55" s="20">
        <v>71.079612054329374</v>
      </c>
      <c r="L55" s="20">
        <v>70.244784395973156</v>
      </c>
      <c r="M55" s="20">
        <v>65.867596786011646</v>
      </c>
      <c r="N55" s="20">
        <v>67.346993255230117</v>
      </c>
    </row>
    <row r="56" spans="1:14" x14ac:dyDescent="0.2">
      <c r="A56" s="24" t="s">
        <v>13</v>
      </c>
      <c r="B56" s="13">
        <v>361.8070009460738</v>
      </c>
      <c r="C56" s="13">
        <v>390.53470919324576</v>
      </c>
      <c r="D56" s="13">
        <v>401.42570647219691</v>
      </c>
      <c r="E56" s="13">
        <v>362.65467818036143</v>
      </c>
      <c r="F56" s="13">
        <v>372.34059119505565</v>
      </c>
      <c r="G56" s="13">
        <v>350.06694995685933</v>
      </c>
      <c r="H56" s="13">
        <v>343.01307759372276</v>
      </c>
      <c r="I56" s="13">
        <v>349.38360941586745</v>
      </c>
      <c r="J56" s="13">
        <v>341.75513133047212</v>
      </c>
      <c r="K56" s="13">
        <v>338.13370967741935</v>
      </c>
      <c r="L56" s="31">
        <v>334.16234060402684</v>
      </c>
      <c r="M56" s="31">
        <v>340.29863225645295</v>
      </c>
      <c r="N56" s="31">
        <v>343.30703379916321</v>
      </c>
    </row>
    <row r="57" spans="1:14" x14ac:dyDescent="0.2">
      <c r="A57" s="32"/>
    </row>
    <row r="58" spans="1:14" x14ac:dyDescent="0.2">
      <c r="A58" s="30" t="s">
        <v>14</v>
      </c>
      <c r="B58" s="6">
        <v>2008</v>
      </c>
      <c r="C58" s="6">
        <v>2009</v>
      </c>
      <c r="D58" s="6">
        <v>2010</v>
      </c>
      <c r="E58" s="6">
        <v>2011</v>
      </c>
      <c r="F58" s="6">
        <v>2012</v>
      </c>
      <c r="G58" s="6">
        <v>2013</v>
      </c>
      <c r="H58" s="6">
        <v>2014</v>
      </c>
      <c r="I58" s="6">
        <v>2015</v>
      </c>
      <c r="J58" s="6">
        <v>2016</v>
      </c>
      <c r="K58" s="6">
        <v>2017</v>
      </c>
      <c r="L58" s="6">
        <v>2018</v>
      </c>
      <c r="M58" s="6">
        <v>2019</v>
      </c>
      <c r="N58" s="6">
        <v>2020</v>
      </c>
    </row>
    <row r="59" spans="1:14" x14ac:dyDescent="0.2">
      <c r="A59" s="17"/>
      <c r="B59" s="8"/>
      <c r="C59" s="17"/>
    </row>
    <row r="60" spans="1:14" x14ac:dyDescent="0.2">
      <c r="A60" s="18" t="s">
        <v>15</v>
      </c>
      <c r="B60" s="11">
        <v>192.02081362346266</v>
      </c>
      <c r="C60" s="19">
        <v>203.79924953095684</v>
      </c>
      <c r="D60" s="20">
        <v>196.72288058340931</v>
      </c>
      <c r="E60" s="20">
        <v>190.36766669634116</v>
      </c>
      <c r="F60" s="20">
        <v>171.36835839902551</v>
      </c>
      <c r="G60" s="20">
        <v>169.13891285591026</v>
      </c>
      <c r="H60" s="20">
        <v>167.78257118205349</v>
      </c>
      <c r="I60" s="20">
        <v>179.30543572044866</v>
      </c>
      <c r="J60" s="20">
        <v>183.9539991416309</v>
      </c>
      <c r="K60" s="20">
        <v>183.12802122241087</v>
      </c>
      <c r="L60" s="20">
        <v>181.75303743288592</v>
      </c>
      <c r="M60" s="20">
        <v>185.46125303913405</v>
      </c>
      <c r="N60" s="20">
        <v>194.3121993305439</v>
      </c>
    </row>
    <row r="61" spans="1:14" x14ac:dyDescent="0.2">
      <c r="A61" s="18" t="s">
        <v>16</v>
      </c>
      <c r="B61" s="11">
        <v>70.036991485335861</v>
      </c>
      <c r="C61" s="19">
        <v>73.718574108818004</v>
      </c>
      <c r="D61" s="20">
        <v>82.729261622607112</v>
      </c>
      <c r="E61" s="20">
        <v>71.256120359654588</v>
      </c>
      <c r="F61" s="20">
        <v>100.21316796666828</v>
      </c>
      <c r="G61" s="20">
        <v>91.509922346850729</v>
      </c>
      <c r="H61" s="20">
        <v>92.450388265746341</v>
      </c>
      <c r="I61" s="20">
        <v>88.226056945642796</v>
      </c>
      <c r="J61" s="20">
        <v>87.388931330472104</v>
      </c>
      <c r="K61" s="20">
        <v>83.40543039049237</v>
      </c>
      <c r="L61" s="20">
        <v>84.506853145973153</v>
      </c>
      <c r="M61" s="20">
        <v>85.488853463780188</v>
      </c>
      <c r="N61" s="20">
        <v>87.922724903765697</v>
      </c>
    </row>
    <row r="62" spans="1:14" x14ac:dyDescent="0.2">
      <c r="A62" s="18" t="s">
        <v>17</v>
      </c>
      <c r="B62" s="11">
        <v>0.83727530747398304</v>
      </c>
      <c r="C62" s="19">
        <v>0.61538461538461542</v>
      </c>
      <c r="D62" s="20">
        <v>0.65086599817684598</v>
      </c>
      <c r="E62" s="20">
        <v>0.94097747707647106</v>
      </c>
      <c r="F62" s="20">
        <v>1.1246686553115506</v>
      </c>
      <c r="G62" s="20">
        <v>1.5556514236410699</v>
      </c>
      <c r="H62" s="20">
        <v>2.7437446074201901</v>
      </c>
      <c r="I62" s="20">
        <v>0.68679896462467649</v>
      </c>
      <c r="J62" s="20">
        <v>0.65068669527896994</v>
      </c>
      <c r="K62" s="20">
        <v>0.47239898132427849</v>
      </c>
      <c r="L62" s="20">
        <v>0.65822337248322149</v>
      </c>
      <c r="M62" s="20">
        <v>0.55696213155703578</v>
      </c>
      <c r="N62" s="20">
        <v>0.3871654979079498</v>
      </c>
    </row>
    <row r="63" spans="1:14" x14ac:dyDescent="0.2">
      <c r="A63" s="18" t="s">
        <v>6</v>
      </c>
      <c r="B63" s="11">
        <v>14.6158940397351</v>
      </c>
      <c r="C63" s="19">
        <v>12.74577861163227</v>
      </c>
      <c r="D63" s="20">
        <v>12.952597994530537</v>
      </c>
      <c r="E63" s="20">
        <v>11.54989762307487</v>
      </c>
      <c r="F63" s="20">
        <v>14.361153598593646</v>
      </c>
      <c r="G63" s="20">
        <v>17.023295944779981</v>
      </c>
      <c r="H63" s="20">
        <v>16.962899050905953</v>
      </c>
      <c r="I63" s="20">
        <v>13.963761863675582</v>
      </c>
      <c r="J63" s="20">
        <v>14.30961287553648</v>
      </c>
      <c r="K63" s="20">
        <v>13.964070458404075</v>
      </c>
      <c r="L63" s="20">
        <v>13.816177214765101</v>
      </c>
      <c r="M63" s="20">
        <v>14.21784463780183</v>
      </c>
      <c r="N63" s="20">
        <v>7.6554993472803341</v>
      </c>
    </row>
    <row r="64" spans="1:14" x14ac:dyDescent="0.2">
      <c r="A64" s="18" t="s">
        <v>18</v>
      </c>
      <c r="B64" s="11">
        <v>88.784295175023658</v>
      </c>
      <c r="C64" s="19">
        <v>98.169793621013127</v>
      </c>
      <c r="D64" s="20">
        <v>109.61713764813128</v>
      </c>
      <c r="E64" s="20">
        <v>99.551321997685392</v>
      </c>
      <c r="F64" s="20">
        <v>82.38457439077564</v>
      </c>
      <c r="G64" s="20">
        <v>68.14495254529767</v>
      </c>
      <c r="H64" s="20">
        <v>56.781708369283869</v>
      </c>
      <c r="I64" s="20">
        <v>57.758412424503874</v>
      </c>
      <c r="J64" s="20">
        <v>51.822472961373393</v>
      </c>
      <c r="K64" s="20">
        <v>55.195454159592536</v>
      </c>
      <c r="L64" s="20">
        <v>53.17110957214765</v>
      </c>
      <c r="M64" s="20">
        <v>51.911527260616154</v>
      </c>
      <c r="N64" s="20">
        <v>52.022456133891211</v>
      </c>
    </row>
    <row r="65" spans="1:14" x14ac:dyDescent="0.2">
      <c r="A65" s="18" t="s">
        <v>19</v>
      </c>
      <c r="B65" s="11">
        <v>0.67928098391674552</v>
      </c>
      <c r="C65" s="19">
        <v>0.32176360225140715</v>
      </c>
      <c r="D65" s="20">
        <v>0.39562443026435734</v>
      </c>
      <c r="E65" s="20">
        <v>0.14582035075224783</v>
      </c>
      <c r="F65" s="20">
        <v>0.25953892045651167</v>
      </c>
      <c r="G65" s="20">
        <v>6.9025021570319242E-2</v>
      </c>
      <c r="H65" s="20">
        <v>0.12079378774805868</v>
      </c>
      <c r="I65" s="20">
        <v>0.12079378774805868</v>
      </c>
      <c r="J65" s="20">
        <v>1.0658712446351932</v>
      </c>
      <c r="K65" s="20">
        <v>4.3298811544991517E-2</v>
      </c>
      <c r="L65" s="20">
        <v>4.0463313758389255E-2</v>
      </c>
      <c r="M65" s="20">
        <v>6.4328817651956693E-2</v>
      </c>
      <c r="N65" s="20">
        <v>0.19045177405857738</v>
      </c>
    </row>
    <row r="66" spans="1:14" x14ac:dyDescent="0.2">
      <c r="A66" s="18" t="s">
        <v>20</v>
      </c>
      <c r="B66" s="11">
        <v>3.0085146641438035E-2</v>
      </c>
      <c r="C66" s="19">
        <v>0</v>
      </c>
      <c r="D66" s="20">
        <v>6.9279854147675485E-2</v>
      </c>
      <c r="E66" s="20">
        <v>2.6707023947298138E-4</v>
      </c>
      <c r="F66" s="20">
        <v>2.5953892045651165E-4</v>
      </c>
      <c r="G66" s="20">
        <v>0</v>
      </c>
      <c r="H66" s="20">
        <v>0</v>
      </c>
      <c r="I66" s="20">
        <v>8.6281276962899055E-4</v>
      </c>
      <c r="J66" s="20">
        <v>2.6716738197424893E-2</v>
      </c>
      <c r="K66" s="20">
        <v>9.5500848896434636E-4</v>
      </c>
      <c r="L66" s="20">
        <v>0</v>
      </c>
      <c r="M66" s="20">
        <v>5.9315212323064109E-2</v>
      </c>
      <c r="N66" s="20">
        <v>3.6921380753138076E-2</v>
      </c>
    </row>
    <row r="67" spans="1:14" x14ac:dyDescent="0.2">
      <c r="A67" s="18" t="s">
        <v>11</v>
      </c>
      <c r="B67" s="11">
        <v>2.7114474929044468</v>
      </c>
      <c r="C67" s="19">
        <v>3.8039399624765475</v>
      </c>
      <c r="D67" s="20">
        <v>6.2105742935278032</v>
      </c>
      <c r="E67" s="20">
        <v>5.9797026618000535</v>
      </c>
      <c r="F67" s="20">
        <v>2.629994393959318</v>
      </c>
      <c r="G67" s="20">
        <v>2.622950819672131</v>
      </c>
      <c r="H67" s="20">
        <v>2.6143226919758411</v>
      </c>
      <c r="I67" s="20">
        <v>5.7014667817083691</v>
      </c>
      <c r="J67" s="20">
        <v>2.5368403433476394</v>
      </c>
      <c r="K67" s="20">
        <v>1.9240806451612906</v>
      </c>
      <c r="L67" s="20">
        <v>2.1542402516778525</v>
      </c>
      <c r="M67" s="20">
        <v>2.5385476935886757</v>
      </c>
      <c r="N67" s="20">
        <v>0.77961543096234298</v>
      </c>
    </row>
    <row r="68" spans="1:14" x14ac:dyDescent="0.2">
      <c r="A68" s="18" t="s">
        <v>21</v>
      </c>
      <c r="B68" s="11"/>
      <c r="C68" s="19"/>
      <c r="D68" s="20"/>
      <c r="E68" s="20"/>
      <c r="F68" s="20">
        <v>-0.21628243371375971</v>
      </c>
      <c r="G68" s="20">
        <v>-0.55737704918032782</v>
      </c>
      <c r="H68" s="20">
        <v>-1.0483175150992234</v>
      </c>
      <c r="I68" s="20">
        <v>-4.3140638481449528E-2</v>
      </c>
      <c r="J68" s="20">
        <v>-2.575107296137339E-2</v>
      </c>
      <c r="K68" s="20">
        <v>0</v>
      </c>
      <c r="L68" s="20">
        <v>2.7350959228187919</v>
      </c>
      <c r="M68" s="20">
        <v>0</v>
      </c>
      <c r="N68" s="20">
        <v>-0.38139543933054387</v>
      </c>
    </row>
    <row r="69" spans="1:14" x14ac:dyDescent="0.2">
      <c r="A69" s="24" t="s">
        <v>13</v>
      </c>
      <c r="B69" s="13">
        <v>369.71608325449387</v>
      </c>
      <c r="C69" s="13">
        <v>393.17448405253282</v>
      </c>
      <c r="D69" s="13">
        <v>409.34822242479504</v>
      </c>
      <c r="E69" s="13">
        <v>379.79177423662429</v>
      </c>
      <c r="F69" s="13">
        <v>372.12543342999709</v>
      </c>
      <c r="G69" s="13">
        <v>349.50733390854185</v>
      </c>
      <c r="H69" s="13">
        <v>338.40811044003453</v>
      </c>
      <c r="I69" s="13">
        <v>345.72044866264025</v>
      </c>
      <c r="J69" s="13">
        <v>341.72938025751074</v>
      </c>
      <c r="K69" s="13">
        <v>338.1337096774194</v>
      </c>
      <c r="L69" s="13">
        <v>338.8352002265101</v>
      </c>
      <c r="M69" s="13">
        <v>340.29863225645295</v>
      </c>
      <c r="N69" s="13">
        <v>342.92563835983265</v>
      </c>
    </row>
    <row r="70" spans="1:14" s="33" customFormat="1" x14ac:dyDescent="0.2">
      <c r="B70" s="34"/>
    </row>
    <row r="71" spans="1:14" x14ac:dyDescent="0.2">
      <c r="A71" s="24" t="s">
        <v>22</v>
      </c>
      <c r="B71" s="13">
        <v>-7.91207168735591</v>
      </c>
      <c r="C71" s="13">
        <v>-2.6506968131802666</v>
      </c>
      <c r="D71" s="13">
        <v>-7.9336044329114186</v>
      </c>
      <c r="E71" s="13">
        <v>-17.140355913917038</v>
      </c>
      <c r="F71" s="13">
        <v>0.21515776440113196</v>
      </c>
      <c r="G71" s="13">
        <v>0.55961604831746625</v>
      </c>
      <c r="H71" s="13">
        <v>1.0645161290321621</v>
      </c>
      <c r="I71" s="13">
        <v>4.6207497820448223E-2</v>
      </c>
      <c r="J71" s="31">
        <v>2.575107296137339E-2</v>
      </c>
      <c r="K71" s="31">
        <v>0</v>
      </c>
      <c r="L71" s="31">
        <v>-2.7350959228187919</v>
      </c>
      <c r="M71" s="31">
        <v>0</v>
      </c>
      <c r="N71" s="31">
        <v>0.37949004995836799</v>
      </c>
    </row>
    <row r="72" spans="1:14" x14ac:dyDescent="0.2">
      <c r="A72" s="24" t="s">
        <v>23</v>
      </c>
      <c r="B72" s="13">
        <v>-32.760924788091422</v>
      </c>
      <c r="C72" s="13">
        <v>-35.151614261683669</v>
      </c>
      <c r="D72" s="13">
        <v>-42.061385269497507</v>
      </c>
      <c r="E72" s="13">
        <v>-58.215927466160693</v>
      </c>
      <c r="F72" s="13">
        <v>-56.358962917929198</v>
      </c>
      <c r="G72" s="13">
        <v>-55.650647109577136</v>
      </c>
      <c r="H72" s="13">
        <v>-55.168352223190936</v>
      </c>
      <c r="I72" s="13">
        <v>-55.122144725370489</v>
      </c>
      <c r="J72" s="31">
        <v>-54.244721030042875</v>
      </c>
      <c r="K72" s="31">
        <v>-53.646095076400641</v>
      </c>
      <c r="L72" s="31">
        <v>-55.751119412751642</v>
      </c>
      <c r="M72" s="31">
        <v>-55.333334171523688</v>
      </c>
      <c r="N72" s="31">
        <v>-54.953844121565311</v>
      </c>
    </row>
    <row r="74" spans="1:14" hidden="1" x14ac:dyDescent="0.2"/>
    <row r="75" spans="1:14" hidden="1" x14ac:dyDescent="0.2"/>
    <row r="76" spans="1:14" hidden="1" x14ac:dyDescent="0.2"/>
    <row r="77" spans="1:14" x14ac:dyDescent="0.2">
      <c r="F77" s="35"/>
    </row>
    <row r="78" spans="1:14" x14ac:dyDescent="0.2">
      <c r="B78" s="36"/>
    </row>
  </sheetData>
  <printOptions horizontalCentered="1" gridLines="1"/>
  <pageMargins left="0.19685039370078741" right="0.15748031496062992" top="0.23622047244094491" bottom="0.23622047244094491" header="0" footer="0"/>
  <pageSetup paperSize="9"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de la liquidació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2021-07-02T08:06:25Z</dcterms:created>
  <dcterms:modified xsi:type="dcterms:W3CDTF">2021-07-02T08:10:13Z</dcterms:modified>
</cp:coreProperties>
</file>